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12" i="7" l="1"/>
  <c r="P17" i="7" l="1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<sst xmlns="http://schemas.openxmlformats.org/spreadsheetml/2006/main" count="1360" uniqueCount="674">
  <si>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</si>
  <si>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</si>
  <si>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</si>
  <si>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</si>
  <si>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</si>
  <si>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</si>
  <si>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</si>
  <si>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</si>
  <si>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</si>
  <si>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</si>
  <si>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</si>
  <si>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</si>
  <si>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</si>
  <si>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</si>
  <si>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</si>
  <si>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</si>
  <si>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</si>
  <si>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</si>
  <si>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</si>
  <si>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</si>
  <si>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</si>
  <si>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</si>
  <si>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</si>
  <si>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</si>
  <si>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</si>
  <si>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</si>
  <si>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</si>
  <si>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</si>
  <si>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</si>
  <si>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</si>
  <si>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</si>
  <si>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</si>
  <si>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</si>
  <si>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</si>
  <si>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</si>
  <si>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</si>
  <si>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</si>
  <si>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</si>
  <si>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</si>
  <si>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</si>
  <si>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</si>
  <si>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</si>
  <si>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</si>
  <si>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</si>
  <si>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</si>
  <si>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</si>
  <si>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</si>
  <si>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</si>
  <si>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</si>
  <si>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</si>
  <si>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</si>
  <si>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</si>
  <si>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</si>
  <si>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</si>
  <si>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</si>
  <si>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</si>
  <si>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</si>
  <si>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</si>
  <si>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</si>
  <si>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</si>
  <si>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</si>
  <si>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</si>
  <si>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</si>
  <si>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</si>
  <si>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</si>
  <si>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</si>
  <si>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</si>
  <si>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</si>
  <si>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</si>
  <si>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</si>
  <si>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</si>
  <si>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</si>
  <si>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</si>
  <si>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</si>
  <si>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</si>
  <si>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</si>
  <si>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</si>
  <si>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</si>
  <si>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</si>
  <si>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</si>
  <si>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</si>
  <si>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</si>
  <si>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</si>
  <si>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</si>
  <si>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</si>
  <si>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</si>
  <si>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</si>
  <si>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</si>
  <si>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</si>
  <si>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</si>
  <si>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</si>
  <si>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</si>
  <si>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</si>
  <si>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</si>
  <si>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</si>
  <si>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</si>
  <si>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</si>
  <si>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</si>
  <si>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</si>
  <si>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</si>
  <si>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</si>
  <si>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</si>
  <si>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</si>
  <si>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</si>
  <si>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</si>
  <si>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</si>
  <si>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</si>
  <si>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</si>
  <si>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</si>
  <si>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</si>
  <si>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</si>
  <si>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</si>
  <si>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</si>
  <si>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</si>
  <si>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</si>
  <si>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</si>
  <si>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</si>
  <si>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</si>
  <si>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</si>
  <si>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</si>
  <si>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</si>
  <si>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</si>
  <si>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</si>
  <si>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</si>
  <si>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</si>
  <si>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</si>
  <si>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</si>
  <si>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</si>
  <si>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</si>
  <si>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</si>
  <si>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</si>
  <si>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</si>
  <si>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</si>
  <si>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</si>
  <si>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</si>
  <si>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</si>
  <si>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</si>
  <si>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</si>
  <si>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</si>
  <si>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</si>
  <si>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</si>
  <si>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</si>
  <si>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</si>
  <si>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</si>
  <si>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</si>
  <si>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</si>
  <si>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</si>
  <si>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</si>
  <si>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</si>
  <si>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</si>
  <si>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</si>
  <si>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</si>
  <si>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</si>
  <si>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</si>
  <si>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</si>
  <si>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</si>
  <si>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</si>
  <si>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</si>
  <si>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</si>
  <si>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</si>
  <si>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</si>
  <si>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</si>
  <si>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</si>
  <si>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</si>
  <si>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</si>
  <si>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</si>
  <si>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</si>
  <si>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</si>
  <si>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</si>
  <si>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</si>
  <si>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</si>
  <si>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</si>
  <si>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</si>
  <si>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</si>
  <si>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</si>
  <si>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</si>
  <si>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</si>
  <si>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</si>
  <si>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</si>
  <si>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</si>
  <si>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</si>
  <si>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</si>
  <si>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</si>
  <si>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</si>
  <si>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</si>
  <si>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</si>
  <si>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</si>
  <si>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</si>
  <si>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</si>
  <si>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</si>
  <si>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</si>
  <si>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</si>
  <si>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</si>
  <si>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</si>
  <si>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</si>
  <si>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</si>
  <si>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</si>
  <si>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</si>
  <si>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</si>
  <si>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</si>
  <si>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</si>
  <si>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</si>
  <si>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</si>
  <si>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</si>
  <si>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</si>
  <si>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</si>
  <si>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</si>
  <si>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</si>
  <si>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</si>
  <si>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</si>
  <si>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</si>
  <si>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</si>
  <si>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</si>
  <si>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</si>
  <si>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</si>
  <si>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</si>
  <si>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</si>
  <si>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</si>
  <si>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</si>
  <si>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</si>
  <si>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</si>
  <si>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</si>
  <si>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</si>
  <si>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</si>
  <si>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</si>
  <si>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</si>
  <si>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</si>
  <si>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</si>
  <si>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</si>
  <si>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</si>
  <si>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</si>
  <si>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</si>
  <si>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</si>
  <si>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</si>
  <si>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</si>
  <si>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</si>
  <si>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</si>
  <si>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</si>
  <si>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</si>
  <si>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</si>
  <si>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</si>
  <si>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</si>
  <si>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</si>
  <si>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</si>
  <si>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</si>
  <si>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</si>
  <si>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</si>
  <si>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</si>
  <si>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</si>
  <si>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</si>
  <si>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</si>
  <si>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</si>
  <si>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</si>
  <si>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</si>
  <si>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</si>
  <si>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</si>
  <si>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</si>
  <si>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</si>
  <si>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</si>
  <si>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</si>
  <si>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</si>
  <si>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</si>
  <si>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</si>
  <si>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</si>
  <si>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</si>
  <si>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</si>
  <si>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</si>
  <si>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</si>
  <si>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</si>
  <si>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</si>
  <si>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</si>
  <si>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</si>
  <si>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</si>
  <si>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</si>
  <si>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</si>
  <si>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</si>
  <si>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</si>
  <si>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</si>
  <si>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</si>
  <si>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</si>
  <si>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</si>
  <si>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</si>
  <si>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</si>
  <si>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</si>
  <si>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</si>
  <si>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</si>
  <si>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</si>
  <si>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</si>
  <si>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</si>
  <si>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</si>
  <si>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</si>
  <si>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</si>
  <si>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</si>
  <si>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</si>
  <si>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</si>
  <si>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</si>
  <si>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</si>
  <si>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</si>
  <si>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</si>
  <si>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</si>
  <si>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</si>
  <si>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</si>
  <si>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</si>
  <si>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</si>
  <si>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</si>
  <si>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</si>
  <si>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</si>
  <si>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</si>
  <si>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</si>
  <si>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</si>
  <si>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</si>
  <si>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</si>
  <si>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</si>
  <si>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</si>
  <si>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</si>
  <si>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</si>
  <si>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</si>
  <si>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</si>
  <si>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</si>
  <si>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</si>
  <si>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</si>
  <si>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</si>
  <si>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</si>
  <si>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</si>
  <si>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</si>
  <si>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</si>
  <si>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</si>
  <si>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</si>
  <si>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</si>
  <si>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</si>
  <si>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</si>
  <si>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</si>
  <si>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</si>
  <si>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</si>
  <si>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</si>
  <si>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</si>
  <si>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</si>
  <si>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</si>
  <si>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</si>
  <si>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</si>
  <si>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</si>
  <si>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</si>
  <si>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</si>
  <si>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</si>
  <si>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</si>
  <si>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</si>
  <si>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</si>
  <si>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</si>
  <si>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</si>
  <si>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</si>
  <si>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</si>
  <si>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</si>
  <si>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</si>
  <si>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</si>
  <si>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</si>
  <si>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</si>
  <si>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</si>
  <si>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</si>
  <si>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</si>
  <si>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</si>
  <si>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</si>
  <si>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</si>
  <si>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</si>
  <si>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</si>
  <si>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</si>
  <si>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</si>
  <si>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</si>
  <si>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</si>
  <si>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</si>
  <si>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</si>
  <si>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</si>
  <si>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</si>
  <si>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</si>
  <si>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</si>
  <si>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</si>
  <si>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</si>
  <si>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</si>
  <si>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</si>
  <si>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</si>
  <si>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</si>
  <si>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</si>
  <si>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</si>
  <si>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</si>
  <si>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</si>
  <si>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</si>
  <si>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</si>
  <si>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</si>
  <si>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</si>
  <si>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</si>
  <si>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</si>
  <si>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</si>
  <si>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</si>
  <si>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</si>
  <si>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</si>
  <si>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</si>
  <si>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</si>
  <si>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</si>
  <si>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</si>
  <si>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</si>
  <si>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</si>
  <si>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</si>
  <si>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</si>
  <si>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</si>
  <si>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</si>
  <si>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</si>
  <si>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</si>
  <si>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</si>
  <si>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</si>
  <si>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</si>
  <si>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</si>
  <si>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</si>
  <si>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</si>
  <si>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</si>
  <si>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</si>
  <si>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</si>
  <si>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</si>
  <si>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</si>
  <si>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</si>
  <si>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</si>
  <si>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</si>
  <si>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</si>
  <si>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</si>
  <si>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</si>
  <si>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</si>
  <si>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</si>
  <si>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</si>
  <si>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</si>
  <si>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</si>
  <si>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</si>
  <si>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</si>
  <si>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</si>
  <si>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</si>
  <si>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</si>
  <si>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</si>
  <si>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</si>
  <si>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</si>
  <si>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</si>
  <si>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</si>
  <si>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</si>
  <si>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</si>
  <si>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</si>
  <si>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</si>
  <si>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</si>
  <si>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</si>
  <si>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</si>
  <si>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</si>
  <si>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</si>
  <si>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</si>
  <si>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</si>
  <si>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</si>
  <si>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</si>
  <si>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</si>
  <si>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</si>
  <si>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</si>
  <si>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</si>
  <si>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</si>
  <si>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</si>
  <si>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</si>
  <si>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</si>
  <si>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</si>
  <si>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</si>
  <si>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</si>
  <si>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</si>
  <si>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</si>
  <si>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</si>
  <si>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</si>
  <si>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</si>
  <si>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</si>
  <si>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</si>
  <si>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</si>
  <si>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</si>
  <si>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</si>
  <si>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</si>
  <si>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</si>
  <si>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</si>
  <si>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</si>
  <si>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</si>
  <si>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</si>
  <si>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</si>
  <si>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</si>
  <si>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</si>
  <si>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</si>
  <si>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</si>
  <si>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</si>
  <si>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</si>
  <si>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</si>
  <si>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</si>
  <si>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</si>
  <si>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</si>
  <si>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</si>
  <si>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</si>
  <si>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</si>
  <si>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</si>
  <si>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</si>
  <si>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</si>
  <si>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</si>
  <si>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</si>
  <si>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</si>
  <si>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</si>
  <si>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</si>
  <si>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</si>
  <si>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</si>
  <si>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</si>
  <si>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</si>
  <si>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</si>
  <si>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</si>
  <si>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</si>
  <si>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</si>
  <si>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</si>
  <si>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</si>
  <si>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</si>
  <si>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</si>
  <si>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</si>
  <si>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</si>
  <si>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</si>
  <si>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</si>
  <si>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</si>
  <si>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</si>
  <si>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</si>
  <si>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</si>
  <si>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</si>
  <si>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</si>
  <si>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</si>
  <si>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</si>
  <si>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</si>
  <si>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</si>
  <si>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</si>
  <si>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</si>
  <si>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</si>
  <si>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</si>
  <si>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</si>
  <si>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</si>
  <si>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</si>
  <si>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</si>
  <si>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</si>
  <si>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</si>
  <si>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</si>
  <si>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</si>
  <si>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</si>
  <si>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</si>
  <si>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</si>
  <si>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</si>
  <si>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</si>
  <si>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</si>
  <si>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</si>
  <si>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</si>
  <si>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</si>
  <si>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</si>
  <si>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</si>
  <si>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</si>
  <si>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</si>
  <si>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</si>
  <si>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</si>
  <si>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</si>
  <si>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</si>
  <si>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</si>
  <si>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</si>
  <si>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</si>
  <si>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</si>
  <si>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</si>
  <si>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</si>
  <si>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</si>
  <si>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</si>
  <si>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</si>
  <si>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</si>
  <si>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</si>
  <si>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</si>
  <si>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</si>
  <si>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</si>
  <si>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</si>
  <si>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</si>
  <si>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</si>
  <si>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</si>
  <si>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</si>
  <si>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</si>
  <si>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</si>
  <si>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</si>
  <si>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</si>
  <si>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</si>
  <si>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</si>
  <si>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</si>
  <si>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</si>
  <si>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</si>
  <si>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</si>
  <si>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</si>
  <si>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</si>
  <si>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</si>
  <si>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</si>
  <si>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</si>
  <si>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</si>
  <si>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</si>
  <si>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</si>
  <si>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</si>
  <si>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</si>
  <si>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</si>
  <si>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</si>
  <si>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</si>
  <si>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</si>
  <si>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</si>
  <si>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</si>
  <si>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</si>
  <si>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</si>
  <si>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</si>
  <si>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</si>
  <si>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</si>
  <si>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</si>
  <si>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</si>
  <si>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</si>
  <si>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</si>
  <si>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</si>
  <si>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</si>
  <si>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</si>
  <si>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</si>
  <si>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</si>
  <si>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</si>
  <si>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</si>
  <si>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</si>
  <si>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</si>
  <si>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</si>
  <si>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</si>
  <si>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</si>
  <si>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</si>
  <si>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</si>
  <si>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</si>
  <si>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</si>
  <si>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</si>
  <si>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</si>
  <si>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</si>
  <si>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</si>
  <si>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</si>
  <si>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</si>
  <si>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</si>
  <si>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</si>
  <si>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</si>
  <si>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</si>
  <si>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</si>
  <si>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</si>
  <si>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</si>
  <si>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</si>
  <si>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</si>
  <si>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</si>
  <si>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</si>
  <si>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</si>
  <si>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</si>
  <si>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</si>
  <si>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</si>
  <si>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</si>
  <si>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</si>
  <si>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</si>
  <si>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</si>
  <si>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</si>
  <si>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</si>
  <si>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</si>
  <si>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</si>
  <si>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</si>
  <si>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</si>
  <si>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</si>
  <si>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</si>
  <si>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Essen AG</t>
  </si>
  <si>
    <t>9870091800003</t>
  </si>
  <si>
    <t>Rüttenscheider Straße 27-37</t>
  </si>
  <si>
    <t>D-45128</t>
  </si>
  <si>
    <t>Essen</t>
  </si>
  <si>
    <t>0201/800-1662</t>
  </si>
  <si>
    <t>NCHN007009180000</t>
  </si>
  <si>
    <t>clemens.otten@stadtwerke-essen.de</t>
  </si>
  <si>
    <t>Clemens Otten</t>
  </si>
  <si>
    <t>Gelsenkirchen-Westfälische Hochschule</t>
  </si>
  <si>
    <t>Ind.-Koef.</t>
  </si>
  <si>
    <t>DE_HEF05</t>
  </si>
  <si>
    <t>DE_HMF05</t>
  </si>
  <si>
    <t>DE_GKO05</t>
  </si>
  <si>
    <t>DE_GHA05</t>
  </si>
  <si>
    <t>DE_GBD05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</si>
</sst>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9" sqref="B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654</v>
      </c>
    </row>
    <row r="8" spans="2:7" s="8" customFormat="1">
      <c r="B8" s="8" t="s">
        <v>657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655</v>
      </c>
    </row>
    <row r="12" spans="2:7" s="8" customFormat="1">
      <c r="B12" s="8" t="s">
        <v>497</v>
      </c>
    </row>
    <row r="13" spans="2:7" s="8" customFormat="1">
      <c r="B13" s="8" t="s">
        <v>656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647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651</v>
      </c>
      <c r="D4" s="27">
        <v>42644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650</v>
      </c>
      <c r="D6" s="27">
        <v>41821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Essen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E30" sqref="E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Essen AG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Essen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9870091800003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41821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612</v>
      </c>
      <c r="D13" s="33" t="s">
        <v>613</v>
      </c>
      <c r="E13" s="15"/>
      <c r="H13" s="271" t="s">
        <v>613</v>
      </c>
      <c r="I13" s="271" t="s">
        <v>614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610</v>
      </c>
      <c r="D22" s="49" t="s">
        <v>606</v>
      </c>
      <c r="E22" s="15"/>
      <c r="H22" s="267" t="s">
        <v>606</v>
      </c>
      <c r="I22" s="267" t="s">
        <v>607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67" t="s">
        <v>609</v>
      </c>
      <c r="I23" s="8" t="s">
        <v>605</v>
      </c>
      <c r="J23" s="8"/>
      <c r="K23" s="8"/>
      <c r="L23" s="268"/>
    </row>
    <row r="24" spans="2:16" ht="15" customHeight="1">
      <c r="B24" s="22"/>
      <c r="C24" s="24" t="s">
        <v>611</v>
      </c>
      <c r="D24" s="24" t="str">
        <f>IF(D22=$H$22,L24,IF(D23=$H$24,M24,N24))</f>
        <v>=&gt;  Q(D) = KW  x  h(T, SLP-Typ)  x  F(WT)</v>
      </c>
      <c r="E24" s="15"/>
      <c r="H24" s="267" t="s">
        <v>608</v>
      </c>
      <c r="I24" s="267" t="s">
        <v>615</v>
      </c>
      <c r="J24" s="8"/>
      <c r="K24" s="8"/>
      <c r="L24" s="270" t="s">
        <v>616</v>
      </c>
      <c r="M24" s="270" t="s">
        <v>618</v>
      </c>
      <c r="N24" s="270" t="s">
        <v>617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619</v>
      </c>
      <c r="D27" s="42" t="s">
        <v>620</v>
      </c>
      <c r="E27" s="15"/>
      <c r="H27" s="297" t="s">
        <v>620</v>
      </c>
      <c r="I27" s="269" t="s">
        <v>621</v>
      </c>
      <c r="J27" s="269" t="s">
        <v>622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623</v>
      </c>
      <c r="I28" s="270" t="s">
        <v>624</v>
      </c>
      <c r="J28" s="270" t="s">
        <v>625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626</v>
      </c>
      <c r="I29" s="270" t="s">
        <v>627</v>
      </c>
      <c r="J29" s="270" t="s">
        <v>628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629</v>
      </c>
      <c r="I32" s="270" t="s">
        <v>630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631</v>
      </c>
      <c r="I33" s="267" t="s">
        <v>626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6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662</v>
      </c>
    </row>
    <row r="49" spans="3:4" ht="18" customHeight="1">
      <c r="C49" s="22" t="s">
        <v>583</v>
      </c>
      <c r="D49" s="45" t="s">
        <v>599</v>
      </c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Normal="100" workbookViewId="0">
      <selection activeCell="H19" sqref="H19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Essen AG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Essen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9870091800003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41821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#01'!F10)</f>
        <v>Essen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10413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Gelsenkirchen-Westfälische Hochschule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10413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Essen AG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Essen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9870091800003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41821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600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648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602</v>
      </c>
      <c r="D35" s="152" t="s">
        <v>603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601</v>
      </c>
      <c r="K35" s="155" t="s">
        <v>601</v>
      </c>
      <c r="L35" s="155" t="s">
        <v>601</v>
      </c>
      <c r="M35" s="155" t="s">
        <v>601</v>
      </c>
      <c r="N35" s="155" t="s">
        <v>601</v>
      </c>
      <c r="O35" s="183" t="s">
        <v>142</v>
      </c>
      <c r="Q35" s="209"/>
      <c r="R35" s="67" t="s">
        <v>601</v>
      </c>
      <c r="S35" s="67" t="s">
        <v>604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602</v>
      </c>
      <c r="D69" s="152" t="s">
        <v>603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98" zoomScaleNormal="98" workbookViewId="0">
      <selection activeCell="A5" sqref="A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Essen AG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Essen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9870091800003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41821</v>
      </c>
      <c r="E8" s="129"/>
      <c r="F8" s="129"/>
      <c r="H8" s="127" t="s">
        <v>494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632</v>
      </c>
      <c r="M10" s="149" t="s">
        <v>641</v>
      </c>
      <c r="N10" s="150" t="s">
        <v>642</v>
      </c>
      <c r="O10" s="150" t="s">
        <v>643</v>
      </c>
      <c r="P10" s="151" t="s">
        <v>644</v>
      </c>
      <c r="Q10" s="145" t="s">
        <v>633</v>
      </c>
      <c r="R10" s="135" t="s">
        <v>634</v>
      </c>
      <c r="S10" s="136" t="s">
        <v>635</v>
      </c>
      <c r="T10" s="136" t="s">
        <v>636</v>
      </c>
      <c r="U10" s="136" t="s">
        <v>637</v>
      </c>
      <c r="V10" s="136" t="s">
        <v>638</v>
      </c>
      <c r="W10" s="136" t="s">
        <v>639</v>
      </c>
      <c r="X10" s="137" t="s">
        <v>640</v>
      </c>
      <c r="Y10" s="294" t="s">
        <v>645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Essen</v>
      </c>
      <c r="D12" s="62" t="s">
        <v>668</v>
      </c>
      <c r="E12" s="164" t="s">
        <v>669</v>
      </c>
      <c r="F12" s="296" t="str">
        <f>VLOOKUP($E12,'BDEW-Standard'!$B$3:$M$158,F$9,0)</f>
        <v>D15</v>
      </c>
      <c r="H12" s="273">
        <v>2.8590984819999998</v>
      </c>
      <c r="I12" s="273">
        <v>-33.447684334999998</v>
      </c>
      <c r="J12" s="273">
        <v>7.0313488150000003</v>
      </c>
      <c r="K12" s="273">
        <v>7.9283229999999996E-2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7" si="1">($H12/(1+($I12/($Q$9-$L12))^$J12)+$K12)+MAX($M12*$Q$9+$N12,$O12*$Q$9+$P12)</f>
        <v>1.2882328130456719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Essen</v>
      </c>
      <c r="D13" s="62" t="s">
        <v>247</v>
      </c>
      <c r="E13" s="164" t="s">
        <v>670</v>
      </c>
      <c r="F13" s="296" t="str">
        <f>VLOOKUP($E13,'BDEW-Standard'!$B$3:$M$158,F$9,0)</f>
        <v>D25</v>
      </c>
      <c r="H13" s="273">
        <f>ROUND(VLOOKUP($E13,'BDEW-Standard'!$B$3:$M$158,H$9,0),7)</f>
        <v>2.6564405999999998</v>
      </c>
      <c r="I13" s="273">
        <f>ROUND(VLOOKUP($E13,'BDEW-Standard'!$B$3:$M$158,I$9,0),7)</f>
        <v>-35.2516927</v>
      </c>
      <c r="J13" s="273">
        <f>ROUND(VLOOKUP($E13,'BDEW-Standard'!$B$3:$M$158,J$9,0),7)</f>
        <v>6.5182659000000003</v>
      </c>
      <c r="K13" s="273">
        <f>ROUND(VLOOKUP($E13,'BDEW-Standard'!$B$3:$M$158,K$9,0),7)</f>
        <v>8.1205899999999998E-2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1.0038516847509584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7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Essen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Essen</v>
      </c>
      <c r="D15" s="62" t="s">
        <v>247</v>
      </c>
      <c r="E15" s="164" t="s">
        <v>671</v>
      </c>
      <c r="F15" s="296" t="str">
        <f>VLOOKUP($E15,'BDEW-Standard'!$B$3:$M$158,F$9,0)</f>
        <v>KO5</v>
      </c>
      <c r="H15" s="273">
        <f>ROUND(VLOOKUP($E15,'BDEW-Standard'!$B$3:$M$158,H$9,0),7)</f>
        <v>4.3624833000000001</v>
      </c>
      <c r="I15" s="273">
        <f>ROUND(VLOOKUP($E15,'BDEW-Standard'!$B$3:$M$158,I$9,0),7)</f>
        <v>-38.6634022</v>
      </c>
      <c r="J15" s="273">
        <f>ROUND(VLOOKUP($E15,'BDEW-Standard'!$B$3:$M$158,J$9,0),7)</f>
        <v>7.5974643999999998</v>
      </c>
      <c r="K15" s="273">
        <f>ROUND(VLOOKUP($E15,'BDEW-Standard'!$B$3:$M$158,K$9,0),7)</f>
        <v>8.3263999999999994E-3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0.84588853011795484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2" customFormat="1">
      <c r="B16" s="143">
        <v>5</v>
      </c>
      <c r="C16" s="144" t="str">
        <f t="shared" si="0"/>
        <v>Essen</v>
      </c>
      <c r="D16" s="62" t="s">
        <v>247</v>
      </c>
      <c r="E16" s="164" t="s">
        <v>672</v>
      </c>
      <c r="F16" s="296" t="str">
        <f>VLOOKUP($E16,'BDEW-Standard'!$B$3:$M$158,F$9,0)</f>
        <v>HA5</v>
      </c>
      <c r="H16" s="273">
        <f>ROUND(VLOOKUP($E16,'BDEW-Standard'!$B$3:$M$158,H$9,0),7)</f>
        <v>4.8252376000000003</v>
      </c>
      <c r="I16" s="273">
        <f>ROUND(VLOOKUP($E16,'BDEW-Standard'!$B$3:$M$158,I$9,0),7)</f>
        <v>-39.280256399999999</v>
      </c>
      <c r="J16" s="273">
        <f>ROUND(VLOOKUP($E16,'BDEW-Standard'!$B$3:$M$158,J$9,0),7)</f>
        <v>8.6240217000000001</v>
      </c>
      <c r="K16" s="273">
        <f>ROUND(VLOOKUP($E16,'BDEW-Standard'!$B$3:$M$158,K$9,0),7)</f>
        <v>9.9944999999999999E-3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0.7135891999263051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Essen</v>
      </c>
      <c r="D17" s="62" t="s">
        <v>247</v>
      </c>
      <c r="E17" s="164" t="s">
        <v>673</v>
      </c>
      <c r="F17" s="296" t="str">
        <f>VLOOKUP($E17,'BDEW-Standard'!$B$3:$M$158,F$9,0)</f>
        <v>BD5</v>
      </c>
      <c r="H17" s="273">
        <f>ROUND(VLOOKUP($E17,'BDEW-Standard'!$B$3:$M$158,H$9,0),7)</f>
        <v>4.5699506000000003</v>
      </c>
      <c r="I17" s="273">
        <f>ROUND(VLOOKUP($E17,'BDEW-Standard'!$B$3:$M$158,I$9,0),7)</f>
        <v>-38.535339200000003</v>
      </c>
      <c r="J17" s="273">
        <f>ROUND(VLOOKUP($E17,'BDEW-Standard'!$B$3:$M$158,J$9,0),7)</f>
        <v>7.5976990999999998</v>
      </c>
      <c r="K17" s="273">
        <f>ROUND(VLOOKUP($E17,'BDEW-Standard'!$B$3:$M$158,K$9,0),7)</f>
        <v>6.6314E-3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0.90200299693660235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Essen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Essen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Essen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Essen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Essen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Essen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Essen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Essen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Essen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Essen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Essen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Essen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Essen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Essen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Essen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Essen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Essen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Essen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Essen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Essen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Essen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Essen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Essen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Essen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M11:P41 R11:Y41 F11:F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7 F13:P17 F12:G12 L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7" sqref="I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Essen AG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Essen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9870091800003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41821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653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646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652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649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Otten, Clemens</cp:lastModifiedBy>
  <cp:lastPrinted>2015-03-20T22:59:10Z</cp:lastPrinted>
  <dcterms:created xsi:type="dcterms:W3CDTF">2015-01-15T05:25:41Z</dcterms:created>
  <dcterms:modified xsi:type="dcterms:W3CDTF">2016-10-11T06:16:02Z</dcterms:modified>
</cp:coreProperties>
</file>